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udget og Regnskab\Sundhed\Økonomi\Økonomi\Regneark\"/>
    </mc:Choice>
  </mc:AlternateContent>
  <xr:revisionPtr revIDLastSave="0" documentId="13_ncr:1_{DBF75F2A-E7DC-4245-BBB2-0CA9DCFD12FC}" xr6:coauthVersionLast="47" xr6:coauthVersionMax="47" xr10:uidLastSave="{00000000-0000-0000-0000-000000000000}"/>
  <bookViews>
    <workbookView xWindow="29970" yWindow="2970" windowWidth="21600" windowHeight="11385" xr2:uid="{00000000-000D-0000-FFFF-FFFF00000000}"/>
  </bookViews>
  <sheets>
    <sheet name="EKS på beregning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" i="3" l="1"/>
  <c r="X8" i="3" s="1"/>
  <c r="Q6" i="3"/>
  <c r="S6" i="3" s="1"/>
  <c r="U6" i="3" s="1"/>
  <c r="W6" i="3" s="1"/>
  <c r="Y6" i="3" s="1"/>
  <c r="P8" i="3"/>
  <c r="R8" i="3" s="1"/>
  <c r="T8" i="3" s="1"/>
  <c r="P7" i="3"/>
  <c r="R7" i="3" s="1"/>
  <c r="T7" i="3" s="1"/>
  <c r="V7" i="3" s="1"/>
  <c r="X7" i="3" s="1"/>
  <c r="Q8" i="3" l="1"/>
  <c r="S8" i="3" s="1"/>
  <c r="U8" i="3" s="1"/>
  <c r="W8" i="3" s="1"/>
  <c r="Y8" i="3" s="1"/>
  <c r="Q7" i="3"/>
  <c r="S7" i="3" s="1"/>
  <c r="U7" i="3" s="1"/>
  <c r="W7" i="3" s="1"/>
  <c r="Y7" i="3" s="1"/>
  <c r="N6" i="3"/>
  <c r="P6" i="3" s="1"/>
  <c r="R6" i="3" s="1"/>
  <c r="T6" i="3" s="1"/>
  <c r="V6" i="3" s="1"/>
  <c r="X6" i="3" s="1"/>
  <c r="E16" i="3"/>
  <c r="E22" i="3"/>
  <c r="E9" i="3"/>
  <c r="E15" i="3"/>
  <c r="E21" i="3"/>
  <c r="E8" i="3"/>
  <c r="E14" i="3"/>
  <c r="E20" i="3"/>
  <c r="E7" i="3"/>
  <c r="E13" i="3"/>
  <c r="E19" i="3"/>
  <c r="E6" i="3"/>
  <c r="E12" i="3"/>
  <c r="E18" i="3"/>
  <c r="E5" i="3"/>
  <c r="E11" i="3"/>
  <c r="E17" i="3"/>
  <c r="E4" i="3"/>
  <c r="E10" i="3"/>
  <c r="G10" i="3" s="1"/>
  <c r="F16" i="3"/>
  <c r="F22" i="3"/>
  <c r="F9" i="3"/>
  <c r="F15" i="3"/>
  <c r="F21" i="3"/>
  <c r="F8" i="3"/>
  <c r="F14" i="3"/>
  <c r="H14" i="3" s="1"/>
  <c r="F20" i="3"/>
  <c r="H20" i="3" s="1"/>
  <c r="F7" i="3"/>
  <c r="H7" i="3" s="1"/>
  <c r="F13" i="3"/>
  <c r="H13" i="3" s="1"/>
  <c r="F19" i="3"/>
  <c r="F6" i="3"/>
  <c r="F12" i="3"/>
  <c r="F18" i="3"/>
  <c r="F5" i="3"/>
  <c r="F11" i="3"/>
  <c r="H11" i="3" s="1"/>
  <c r="F17" i="3"/>
  <c r="F4" i="3"/>
  <c r="H4" i="3" s="1"/>
  <c r="F10" i="3"/>
  <c r="H10" i="3" s="1"/>
  <c r="H21" i="3" l="1"/>
  <c r="H12" i="3"/>
  <c r="H16" i="3"/>
  <c r="G19" i="3"/>
  <c r="G5" i="3"/>
  <c r="G9" i="3"/>
  <c r="I10" i="3"/>
  <c r="J10" i="3" s="1"/>
  <c r="H5" i="3"/>
  <c r="H19" i="3"/>
  <c r="H9" i="3"/>
  <c r="H17" i="3"/>
  <c r="G4" i="3"/>
  <c r="I4" i="3" s="1"/>
  <c r="J4" i="3" s="1"/>
  <c r="G18" i="3"/>
  <c r="G8" i="3"/>
  <c r="G22" i="3"/>
  <c r="G17" i="3"/>
  <c r="G7" i="3"/>
  <c r="I7" i="3" s="1"/>
  <c r="J7" i="3" s="1"/>
  <c r="G21" i="3"/>
  <c r="I21" i="3" s="1"/>
  <c r="J21" i="3" s="1"/>
  <c r="G6" i="3"/>
  <c r="G20" i="3"/>
  <c r="I20" i="3" s="1"/>
  <c r="J20" i="3" s="1"/>
  <c r="G14" i="3"/>
  <c r="I14" i="3" s="1"/>
  <c r="J14" i="3" s="1"/>
  <c r="G12" i="3"/>
  <c r="I12" i="3" s="1"/>
  <c r="J12" i="3" s="1"/>
  <c r="G16" i="3"/>
  <c r="I16" i="3" s="1"/>
  <c r="J16" i="3" s="1"/>
  <c r="G13" i="3"/>
  <c r="I13" i="3" s="1"/>
  <c r="J13" i="3" s="1"/>
  <c r="G11" i="3"/>
  <c r="I11" i="3" s="1"/>
  <c r="J11" i="3" s="1"/>
  <c r="G15" i="3"/>
  <c r="H8" i="3"/>
  <c r="H22" i="3"/>
  <c r="H18" i="3"/>
  <c r="H6" i="3"/>
  <c r="H15" i="3"/>
  <c r="I9" i="3" l="1"/>
  <c r="J9" i="3" s="1"/>
  <c r="I5" i="3"/>
  <c r="J5" i="3" s="1"/>
  <c r="I18" i="3"/>
  <c r="J18" i="3" s="1"/>
  <c r="I8" i="3"/>
  <c r="J8" i="3" s="1"/>
  <c r="I19" i="3"/>
  <c r="J19" i="3" s="1"/>
  <c r="I22" i="3"/>
  <c r="J22" i="3" s="1"/>
  <c r="I17" i="3"/>
  <c r="J17" i="3" s="1"/>
  <c r="I6" i="3"/>
  <c r="J6" i="3" s="1"/>
  <c r="I15" i="3"/>
  <c r="J15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Forespørgsel - Tabel1" description="Forbindelse til forespørgslen 'Tabel1' i projektmappen." type="5" refreshedVersion="6" background="1" saveData="1">
    <dbPr connection="Provider=Microsoft.Mashup.OleDb.1;Data Source=$Workbook$;Location=Tabel1;Extended Properties=&quot;&quot;" command="SELECT * FROM [Tabel1]"/>
  </connection>
</connections>
</file>

<file path=xl/sharedStrings.xml><?xml version="1.0" encoding="utf-8"?>
<sst xmlns="http://schemas.openxmlformats.org/spreadsheetml/2006/main" count="84" uniqueCount="51">
  <si>
    <t>Eksempel på beregningen af afregningen af IV-forløb løst i kommunerne</t>
  </si>
  <si>
    <t>Kommer fra Omsorgsjournal</t>
  </si>
  <si>
    <t>Beregnes via L-opslag</t>
  </si>
  <si>
    <t>Beregnes via start og slutdato</t>
  </si>
  <si>
    <t>Beregnes ved HVIS-formel</t>
  </si>
  <si>
    <t>Beregnes ved sum af afregning</t>
  </si>
  <si>
    <t>Beregnes ved at tage 70 % af det totale beløb</t>
  </si>
  <si>
    <t>CPR-fiktiv</t>
  </si>
  <si>
    <t>Type af ydelse/indsats</t>
  </si>
  <si>
    <t>Startdato</t>
  </si>
  <si>
    <t>Slutdato</t>
  </si>
  <si>
    <t>Kode for type</t>
  </si>
  <si>
    <t>Antal dage</t>
  </si>
  <si>
    <t>Forløbstakst</t>
  </si>
  <si>
    <t>Evt. dagstakst</t>
  </si>
  <si>
    <t>Total pr forløb</t>
  </si>
  <si>
    <t>Faktura til RM</t>
  </si>
  <si>
    <t>Tabel over takster* for de forskellige forløb</t>
  </si>
  <si>
    <t>Intravenøs medicinsk behandling – Pumpe (Aftale med Regionen)</t>
  </si>
  <si>
    <t>2019-niveau</t>
  </si>
  <si>
    <t>2020-niveau**</t>
  </si>
  <si>
    <t>2021-niveau**</t>
  </si>
  <si>
    <t>2022-niveau**</t>
  </si>
  <si>
    <t>Ydelser/indsatser</t>
  </si>
  <si>
    <t>Kode for ydelse/indsat</t>
  </si>
  <si>
    <t>Forløb</t>
  </si>
  <si>
    <t>Dagtakster</t>
  </si>
  <si>
    <t>Intravenøs medicinsk behandling (Aftale med Regionen)</t>
  </si>
  <si>
    <t>A</t>
  </si>
  <si>
    <t>B</t>
  </si>
  <si>
    <t>Intravenøs væskebehandling (Aftale med Regionen)</t>
  </si>
  <si>
    <t>C</t>
  </si>
  <si>
    <t xml:space="preserve">17* </t>
  </si>
  <si>
    <t>*: Taksten er 100 % - opkrævning fra Regionen er 70 %</t>
  </si>
  <si>
    <t>**: Fremskrivningsprocenter</t>
  </si>
  <si>
    <t>Fra 2019 til 2020</t>
  </si>
  <si>
    <t>7*</t>
  </si>
  <si>
    <t>Fra 2020 til 2021</t>
  </si>
  <si>
    <t>Fra 2021 til 2022</t>
  </si>
  <si>
    <t>Fra Regionernes Økonomiaftale, Sundhed, eksl. medicin - afrundet til hele kr.</t>
  </si>
  <si>
    <t>16*</t>
  </si>
  <si>
    <t>Tekster over ydelser/indsatser</t>
  </si>
  <si>
    <r>
      <t>a)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Intravenøs medicinsk behandling (Aftale med Regionen)</t>
    </r>
  </si>
  <si>
    <t>6 *</t>
  </si>
  <si>
    <r>
      <t>b)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Intravenøs medicinsk behandling – Pumpe (Aftale med Regionen)</t>
    </r>
  </si>
  <si>
    <r>
      <t>c)</t>
    </r>
    <r>
      <rPr>
        <sz val="10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Intravenøs væskebehandling (Aftale med Regionen)</t>
    </r>
  </si>
  <si>
    <t xml:space="preserve">*: For de forløb der er over 28 dage, er det forudsat at forhandlingen om den individuelle aftale lander på, at afregningen fra dag 29 og frem lander på dagstaksten. </t>
  </si>
  <si>
    <t>Fra 2022 til 2023</t>
  </si>
  <si>
    <t>2023-niveau**</t>
  </si>
  <si>
    <t>Fra 2023 til 2024</t>
  </si>
  <si>
    <t>2024-niveau**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</si>
</sst>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._-;\-* #,##0.00\ _k_r_._-;_-* &quot;-&quot;??\ _k_r_._-;_-@_-"/>
    <numFmt numFmtId="165" formatCode="_-* #,##0\ _k_r_._-;\-* #,##0\ _k_r_._-;_-* &quot;-&quot;??\ _k_r_._-;_-@_-"/>
    <numFmt numFmtId="166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theme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theme="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theme="1"/>
      </right>
      <top style="thin">
        <color theme="4" tint="0.39997558519241921"/>
      </top>
      <bottom/>
      <diagonal/>
    </border>
    <border>
      <left style="thick">
        <color theme="1"/>
      </left>
      <right/>
      <top style="thin">
        <color theme="4" tint="0.39997558519241921"/>
      </top>
      <bottom/>
      <diagonal/>
    </border>
    <border>
      <left/>
      <right style="thick">
        <color theme="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ck">
        <color theme="1"/>
      </right>
      <top style="thin">
        <color theme="4" tint="0.39997558519241921"/>
      </top>
      <bottom/>
      <diagonal/>
    </border>
    <border>
      <left style="thick">
        <color theme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ck">
        <color theme="1"/>
      </right>
      <top style="thin">
        <color theme="4" tint="0.39997558519241921"/>
      </top>
      <bottom style="thin">
        <color theme="4" tint="0.39997558519241921"/>
      </bottom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left" vertical="center" indent="5"/>
    </xf>
    <xf numFmtId="0" fontId="0" fillId="0" borderId="0" xfId="0" applyAlignment="1">
      <alignment vertical="top" wrapText="1"/>
    </xf>
    <xf numFmtId="0" fontId="0" fillId="2" borderId="0" xfId="0" applyFill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165" fontId="0" fillId="2" borderId="0" xfId="1" applyNumberFormat="1" applyFont="1" applyFill="1"/>
    <xf numFmtId="165" fontId="0" fillId="2" borderId="0" xfId="1" quotePrefix="1" applyNumberFormat="1" applyFont="1" applyFill="1"/>
    <xf numFmtId="0" fontId="9" fillId="3" borderId="3" xfId="0" applyFont="1" applyFill="1" applyBorder="1" applyAlignment="1">
      <alignment vertical="top"/>
    </xf>
    <xf numFmtId="0" fontId="10" fillId="3" borderId="4" xfId="0" applyFont="1" applyFill="1" applyBorder="1"/>
    <xf numFmtId="0" fontId="2" fillId="4" borderId="3" xfId="0" applyFont="1" applyFill="1" applyBorder="1" applyAlignment="1">
      <alignment vertical="top" wrapText="1"/>
    </xf>
    <xf numFmtId="0" fontId="6" fillId="4" borderId="4" xfId="0" applyFont="1" applyFill="1" applyBorder="1" applyAlignment="1">
      <alignment vertical="top" wrapText="1"/>
    </xf>
    <xf numFmtId="0" fontId="6" fillId="0" borderId="3" xfId="0" applyFont="1" applyBorder="1"/>
    <xf numFmtId="0" fontId="6" fillId="0" borderId="4" xfId="0" applyFont="1" applyBorder="1"/>
    <xf numFmtId="0" fontId="6" fillId="4" borderId="3" xfId="0" applyFont="1" applyFill="1" applyBorder="1"/>
    <xf numFmtId="0" fontId="6" fillId="0" borderId="1" xfId="0" applyFont="1" applyBorder="1"/>
    <xf numFmtId="0" fontId="6" fillId="0" borderId="2" xfId="0" applyFont="1" applyBorder="1"/>
    <xf numFmtId="0" fontId="6" fillId="4" borderId="7" xfId="0" applyFont="1" applyFill="1" applyBorder="1" applyAlignment="1">
      <alignment vertical="top" wrapText="1"/>
    </xf>
    <xf numFmtId="0" fontId="11" fillId="0" borderId="0" xfId="0" applyFont="1" applyAlignment="1">
      <alignment vertical="top"/>
    </xf>
    <xf numFmtId="0" fontId="12" fillId="0" borderId="0" xfId="0" applyFont="1"/>
    <xf numFmtId="166" fontId="6" fillId="0" borderId="0" xfId="0" applyNumberFormat="1" applyFont="1"/>
    <xf numFmtId="3" fontId="0" fillId="0" borderId="0" xfId="0" applyNumberFormat="1"/>
    <xf numFmtId="165" fontId="6" fillId="4" borderId="3" xfId="1" applyNumberFormat="1" applyFont="1" applyFill="1" applyBorder="1"/>
    <xf numFmtId="166" fontId="0" fillId="0" borderId="0" xfId="0" applyNumberFormat="1"/>
    <xf numFmtId="165" fontId="6" fillId="0" borderId="0" xfId="1" applyNumberFormat="1" applyFont="1" applyAlignment="1">
      <alignment horizontal="right"/>
    </xf>
    <xf numFmtId="165" fontId="6" fillId="0" borderId="0" xfId="1" applyNumberFormat="1" applyFont="1" applyAlignment="1"/>
    <xf numFmtId="0" fontId="6" fillId="4" borderId="8" xfId="0" applyFont="1" applyFill="1" applyBorder="1" applyAlignment="1">
      <alignment vertical="top" wrapText="1"/>
    </xf>
    <xf numFmtId="0" fontId="6" fillId="4" borderId="9" xfId="0" applyFont="1" applyFill="1" applyBorder="1" applyAlignment="1">
      <alignment vertical="top" wrapText="1"/>
    </xf>
    <xf numFmtId="165" fontId="6" fillId="0" borderId="13" xfId="1" applyNumberFormat="1" applyFont="1" applyBorder="1" applyAlignment="1"/>
    <xf numFmtId="165" fontId="6" fillId="0" borderId="14" xfId="1" applyNumberFormat="1" applyFont="1" applyBorder="1" applyAlignment="1"/>
    <xf numFmtId="165" fontId="6" fillId="0" borderId="8" xfId="1" applyNumberFormat="1" applyFont="1" applyBorder="1"/>
    <xf numFmtId="165" fontId="6" fillId="0" borderId="9" xfId="1" applyNumberFormat="1" applyFont="1" applyBorder="1"/>
    <xf numFmtId="165" fontId="6" fillId="0" borderId="4" xfId="1" applyNumberFormat="1" applyFont="1" applyBorder="1"/>
    <xf numFmtId="165" fontId="6" fillId="4" borderId="8" xfId="1" applyNumberFormat="1" applyFont="1" applyFill="1" applyBorder="1"/>
    <xf numFmtId="165" fontId="6" fillId="4" borderId="10" xfId="1" applyNumberFormat="1" applyFont="1" applyFill="1" applyBorder="1"/>
    <xf numFmtId="165" fontId="6" fillId="4" borderId="4" xfId="1" applyNumberFormat="1" applyFont="1" applyFill="1" applyBorder="1"/>
    <xf numFmtId="165" fontId="6" fillId="4" borderId="4" xfId="1" applyNumberFormat="1" applyFont="1" applyFill="1" applyBorder="1" applyAlignment="1"/>
    <xf numFmtId="165" fontId="6" fillId="4" borderId="3" xfId="1" applyNumberFormat="1" applyFont="1" applyFill="1" applyBorder="1" applyAlignment="1"/>
    <xf numFmtId="165" fontId="6" fillId="4" borderId="8" xfId="1" applyNumberFormat="1" applyFont="1" applyFill="1" applyBorder="1" applyAlignment="1"/>
    <xf numFmtId="165" fontId="6" fillId="4" borderId="10" xfId="1" applyNumberFormat="1" applyFont="1" applyFill="1" applyBorder="1" applyAlignment="1"/>
    <xf numFmtId="165" fontId="6" fillId="0" borderId="11" xfId="1" applyNumberFormat="1" applyFont="1" applyBorder="1"/>
    <xf numFmtId="165" fontId="6" fillId="0" borderId="12" xfId="1" applyNumberFormat="1" applyFont="1" applyBorder="1"/>
    <xf numFmtId="165" fontId="6" fillId="0" borderId="2" xfId="1" applyNumberFormat="1" applyFont="1" applyBorder="1"/>
    <xf numFmtId="0" fontId="8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Komma" xfId="1" builtinId="3"/>
    <cellStyle name="Normal" xfId="0" builtinId="0"/>
  </cellStyles>
  <dxfs count="8">
    <dxf>
      <numFmt numFmtId="165" formatCode="_-* #,##0\ _k_r_._-;\-* #,##0\ _k_r_._-;_-* &quot;-&quot;??\ _k_r_._-;_-@_-"/>
      <fill>
        <patternFill patternType="solid">
          <fgColor indexed="64"/>
          <bgColor theme="7"/>
        </patternFill>
      </fill>
    </dxf>
    <dxf>
      <numFmt numFmtId="165" formatCode="_-* #,##0\ _k_r_._-;\-* #,##0\ _k_r_._-;_-* &quot;-&quot;??\ _k_r_._-;_-@_-"/>
      <fill>
        <patternFill patternType="solid">
          <fgColor indexed="64"/>
          <bgColor theme="7"/>
        </patternFill>
      </fill>
    </dxf>
    <dxf>
      <numFmt numFmtId="165" formatCode="_-* #,##0\ _k_r_._-;\-* #,##0\ _k_r_._-;_-* &quot;-&quot;??\ _k_r_._-;_-@_-"/>
      <fill>
        <patternFill patternType="solid">
          <fgColor indexed="64"/>
          <bgColor theme="7"/>
        </patternFill>
      </fill>
    </dxf>
    <dxf>
      <numFmt numFmtId="165" formatCode="_-* #,##0\ _k_r_._-;\-* #,##0\ _k_r_._-;_-* &quot;-&quot;??\ _k_r_._-;_-@_-"/>
      <fill>
        <patternFill patternType="solid">
          <fgColor indexed="64"/>
          <bgColor theme="7"/>
        </patternFill>
      </fill>
    </dxf>
    <dxf>
      <numFmt numFmtId="0" formatCode="General"/>
      <fill>
        <patternFill patternType="solid">
          <fgColor indexed="64"/>
          <bgColor theme="7"/>
        </patternFill>
      </fill>
    </dxf>
    <dxf>
      <numFmt numFmtId="19" formatCode="dd/mm/yyyy"/>
      <fill>
        <patternFill patternType="solid">
          <fgColor indexed="64"/>
          <bgColor theme="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fill>
        <patternFill patternType="solid">
          <fgColor theme="9" tint="0.79998168889431442"/>
          <bgColor theme="9" tint="0.79998168889431442"/>
        </patternFill>
      </fill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3" displayName="Tabel3" ref="A3:J23" totalsRowShown="0">
  <autoFilter ref="A3:J23" xr:uid="{00000000-0009-0000-0100-000003000000}"/>
  <sortState xmlns:xlrd2="http://schemas.microsoft.com/office/spreadsheetml/2017/richdata2" ref="A4:J22">
    <sortCondition ref="B3:B22"/>
  </sortState>
  <tableColumns count="10">
    <tableColumn id="1" xr3:uid="{00000000-0010-0000-0000-000001000000}" name="CPR-fiktiv"/>
    <tableColumn id="2" xr3:uid="{00000000-0010-0000-0000-000002000000}" name="Type af ydelse/indsats"/>
    <tableColumn id="4" xr3:uid="{00000000-0010-0000-0000-000004000000}" name="Startdato" dataDxfId="7"/>
    <tableColumn id="5" xr3:uid="{00000000-0010-0000-0000-000005000000}" name="Slutdato" dataDxfId="6"/>
    <tableColumn id="11" xr3:uid="{00000000-0010-0000-0000-00000B000000}" name="Kode for type" dataDxfId="5">
      <calculatedColumnFormula>VLOOKUP(B4,$L$6:$M$8,2,FALSE)</calculatedColumnFormula>
    </tableColumn>
    <tableColumn id="6" xr3:uid="{00000000-0010-0000-0000-000006000000}" name="Antal dage" dataDxfId="4">
      <calculatedColumnFormula>+(D4+1)-C4</calculatedColumnFormula>
    </tableColumn>
    <tableColumn id="7" xr3:uid="{00000000-0010-0000-0000-000007000000}" name="Forløbstakst" dataDxfId="3" dataCellStyle="Komma">
      <calculatedColumnFormula>IF(E4="A",$P$6,$P$7)</calculatedColumnFormula>
    </tableColumn>
    <tableColumn id="8" xr3:uid="{00000000-0010-0000-0000-000008000000}" name="Evt. dagstakst" dataDxfId="2" dataCellStyle="Komma">
      <calculatedColumnFormula>IF(F4&gt;28,+IF(E4="A",22*$Q$6,22*$Q$7),+IF(F4&gt;6,+IF(E4="A",(F4-6)*$Q$6,(F4-6)*$Q$7),0))</calculatedColumnFormula>
    </tableColumn>
    <tableColumn id="9" xr3:uid="{00000000-0010-0000-0000-000009000000}" name="Total pr forløb" dataDxfId="1" dataCellStyle="Komma">
      <calculatedColumnFormula>+G4+H4</calculatedColumnFormula>
    </tableColumn>
    <tableColumn id="10" xr3:uid="{00000000-0010-0000-0000-00000A000000}" name="Faktura til RM" dataDxfId="0" dataCellStyle="Komma">
      <calculatedColumnFormula>+I4*0.7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tabSelected="1" topLeftCell="K3" zoomScale="85" zoomScaleNormal="85" workbookViewId="0">
      <selection activeCell="X13" sqref="X13"/>
    </sheetView>
  </sheetViews>
  <sheetFormatPr defaultRowHeight="15" x14ac:dyDescent="0.25"/>
  <cols>
    <col min="1" max="1" width="11.42578125" customWidth="1"/>
    <col min="2" max="2" width="61.5703125" customWidth="1"/>
    <col min="3" max="3" width="17" customWidth="1"/>
    <col min="4" max="4" width="17.28515625" customWidth="1"/>
    <col min="5" max="5" width="16.140625" customWidth="1"/>
    <col min="6" max="7" width="14.7109375" customWidth="1"/>
    <col min="8" max="9" width="15.5703125" customWidth="1"/>
    <col min="10" max="10" width="17.140625" customWidth="1"/>
    <col min="11" max="11" width="28.7109375" customWidth="1"/>
    <col min="12" max="12" width="53.28515625" customWidth="1"/>
    <col min="13" max="13" width="15.42578125" customWidth="1"/>
    <col min="14" max="14" width="9.7109375" hidden="1" customWidth="1"/>
    <col min="15" max="15" width="10.7109375" hidden="1" customWidth="1"/>
    <col min="16" max="16" width="9.5703125" hidden="1" customWidth="1"/>
    <col min="17" max="17" width="10.7109375" hidden="1" customWidth="1"/>
    <col min="18" max="18" width="10.28515625" hidden="1" customWidth="1"/>
    <col min="19" max="19" width="10.85546875" hidden="1" customWidth="1"/>
    <col min="20" max="20" width="11.5703125" hidden="1" customWidth="1"/>
    <col min="21" max="21" width="10.42578125" hidden="1" customWidth="1"/>
    <col min="22" max="22" width="9.140625" customWidth="1"/>
    <col min="23" max="23" width="11.5703125" bestFit="1" customWidth="1"/>
  </cols>
  <sheetData>
    <row r="1" spans="1:25" ht="21" x14ac:dyDescent="0.35">
      <c r="A1" s="5" t="s">
        <v>0</v>
      </c>
      <c r="B1" s="5"/>
    </row>
    <row r="2" spans="1:25" ht="48.75" customHeight="1" x14ac:dyDescent="0.25">
      <c r="A2" s="3" t="s">
        <v>1</v>
      </c>
      <c r="B2" s="3" t="s">
        <v>1</v>
      </c>
      <c r="C2" s="3" t="s">
        <v>1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4</v>
      </c>
      <c r="I2" s="3" t="s">
        <v>5</v>
      </c>
      <c r="J2" s="3" t="s">
        <v>6</v>
      </c>
      <c r="K2" s="3"/>
    </row>
    <row r="3" spans="1:25" ht="15.75" x14ac:dyDescent="0.25">
      <c r="A3" t="s">
        <v>7</v>
      </c>
      <c r="B3" t="s">
        <v>8</v>
      </c>
      <c r="C3" s="1" t="s">
        <v>9</v>
      </c>
      <c r="D3" s="1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3"/>
      <c r="L3" s="21" t="s">
        <v>17</v>
      </c>
      <c r="M3" s="22"/>
    </row>
    <row r="4" spans="1:25" x14ac:dyDescent="0.25">
      <c r="A4">
        <v>2</v>
      </c>
      <c r="B4" t="s">
        <v>18</v>
      </c>
      <c r="C4" s="1">
        <v>43975</v>
      </c>
      <c r="D4" s="1">
        <v>43976</v>
      </c>
      <c r="E4" s="4" t="str">
        <f t="shared" ref="E4:E22" si="0">VLOOKUP(B4,$L$6:$M$8,2,FALSE)</f>
        <v>B</v>
      </c>
      <c r="F4" s="4">
        <f t="shared" ref="F4:F22" si="1">+(D4+1)-C4</f>
        <v>2</v>
      </c>
      <c r="G4" s="9">
        <f t="shared" ref="G4:G22" si="2">IF(E4="A",$P$6,$P$7)</f>
        <v>1024</v>
      </c>
      <c r="H4" s="10">
        <f t="shared" ref="H4:H22" si="3">IF(F4&gt;28,+IF(E4="A",22*$Q$6,22*$Q$7),+IF(F4&gt;6,+IF(E4="A",(F4-6)*$Q$6,(F4-6)*$Q$7),0))</f>
        <v>0</v>
      </c>
      <c r="I4" s="9">
        <f t="shared" ref="I4:I22" si="4">+G4+H4</f>
        <v>1024</v>
      </c>
      <c r="J4" s="9">
        <f t="shared" ref="J4:J22" si="5">+I4*0.7</f>
        <v>716.8</v>
      </c>
      <c r="K4" s="3"/>
      <c r="L4" s="11"/>
      <c r="M4" s="12"/>
      <c r="N4" s="48" t="s">
        <v>19</v>
      </c>
      <c r="O4" s="49"/>
      <c r="P4" s="50" t="s">
        <v>20</v>
      </c>
      <c r="Q4" s="51"/>
      <c r="R4" s="46" t="s">
        <v>21</v>
      </c>
      <c r="S4" s="47"/>
      <c r="T4" s="46" t="s">
        <v>22</v>
      </c>
      <c r="U4" s="47"/>
      <c r="V4" s="46" t="s">
        <v>48</v>
      </c>
      <c r="W4" s="47"/>
      <c r="X4" s="46" t="s">
        <v>50</v>
      </c>
      <c r="Y4" s="47"/>
    </row>
    <row r="5" spans="1:25" ht="25.5" x14ac:dyDescent="0.25">
      <c r="A5">
        <v>5</v>
      </c>
      <c r="B5" t="s">
        <v>18</v>
      </c>
      <c r="C5" s="1">
        <v>43979</v>
      </c>
      <c r="D5" s="1">
        <v>43985</v>
      </c>
      <c r="E5" s="4" t="str">
        <f t="shared" si="0"/>
        <v>B</v>
      </c>
      <c r="F5" s="4">
        <f t="shared" si="1"/>
        <v>7</v>
      </c>
      <c r="G5" s="9">
        <f t="shared" si="2"/>
        <v>1024</v>
      </c>
      <c r="H5" s="10">
        <f t="shared" si="3"/>
        <v>341</v>
      </c>
      <c r="I5" s="9">
        <f t="shared" si="4"/>
        <v>1365</v>
      </c>
      <c r="J5" s="9">
        <f t="shared" si="5"/>
        <v>955.49999999999989</v>
      </c>
      <c r="L5" s="13" t="s">
        <v>23</v>
      </c>
      <c r="M5" s="14" t="s">
        <v>24</v>
      </c>
      <c r="N5" s="29" t="s">
        <v>25</v>
      </c>
      <c r="O5" s="30" t="s">
        <v>26</v>
      </c>
      <c r="P5" s="14" t="s">
        <v>25</v>
      </c>
      <c r="Q5" s="14" t="s">
        <v>26</v>
      </c>
      <c r="R5" s="29" t="s">
        <v>25</v>
      </c>
      <c r="S5" s="30" t="s">
        <v>26</v>
      </c>
      <c r="T5" s="14" t="s">
        <v>25</v>
      </c>
      <c r="U5" s="20" t="s">
        <v>26</v>
      </c>
      <c r="V5" s="29" t="s">
        <v>25</v>
      </c>
      <c r="W5" s="30" t="s">
        <v>26</v>
      </c>
      <c r="X5" s="29" t="s">
        <v>25</v>
      </c>
      <c r="Y5" s="30" t="s">
        <v>26</v>
      </c>
    </row>
    <row r="6" spans="1:25" x14ac:dyDescent="0.25">
      <c r="A6">
        <v>8</v>
      </c>
      <c r="B6" t="s">
        <v>18</v>
      </c>
      <c r="C6" s="1">
        <v>43978</v>
      </c>
      <c r="D6" s="1">
        <v>43980</v>
      </c>
      <c r="E6" s="4" t="str">
        <f t="shared" si="0"/>
        <v>B</v>
      </c>
      <c r="F6" s="4">
        <f t="shared" si="1"/>
        <v>3</v>
      </c>
      <c r="G6" s="9">
        <f t="shared" si="2"/>
        <v>1024</v>
      </c>
      <c r="H6" s="10">
        <f t="shared" si="3"/>
        <v>0</v>
      </c>
      <c r="I6" s="9">
        <f t="shared" si="4"/>
        <v>1024</v>
      </c>
      <c r="J6" s="9">
        <f t="shared" si="5"/>
        <v>716.8</v>
      </c>
      <c r="L6" s="15" t="s">
        <v>27</v>
      </c>
      <c r="M6" s="16" t="s">
        <v>28</v>
      </c>
      <c r="N6" s="33">
        <f>2999</f>
        <v>2999</v>
      </c>
      <c r="O6" s="34">
        <v>1000</v>
      </c>
      <c r="P6" s="35">
        <f>ROUND(+N6*(1+$M$11),0)</f>
        <v>3071</v>
      </c>
      <c r="Q6" s="35">
        <f>ROUND(+O6*(1+$M$11),0)</f>
        <v>1024</v>
      </c>
      <c r="R6" s="33">
        <f>ROUND(+P6*(1+$M$12),0)</f>
        <v>3111</v>
      </c>
      <c r="S6" s="34">
        <f>ROUND(+Q6*(1+$M$12),0)</f>
        <v>1037</v>
      </c>
      <c r="T6" s="27">
        <f>ROUND(+R6*(1+$M$13),0)</f>
        <v>3155</v>
      </c>
      <c r="U6" s="28">
        <f>ROUND(+S6*(1+$M$13),0)</f>
        <v>1052</v>
      </c>
      <c r="V6" s="31">
        <f>ROUND(+T6*(1+$M$14),0)</f>
        <v>3234</v>
      </c>
      <c r="W6" s="32">
        <f>ROUND(+U6*(1+$M$14),0)</f>
        <v>1078</v>
      </c>
      <c r="X6" s="31">
        <f>ROUND(+V6*(1+$M$15),0)</f>
        <v>3344</v>
      </c>
      <c r="Y6" s="32">
        <f>ROUND(+W6*(1+$M$15),0)</f>
        <v>1115</v>
      </c>
    </row>
    <row r="7" spans="1:25" x14ac:dyDescent="0.25">
      <c r="A7">
        <v>11</v>
      </c>
      <c r="B7" t="s">
        <v>18</v>
      </c>
      <c r="C7" s="1">
        <v>43977</v>
      </c>
      <c r="D7" s="1">
        <v>43981</v>
      </c>
      <c r="E7" s="4" t="str">
        <f t="shared" si="0"/>
        <v>B</v>
      </c>
      <c r="F7" s="4">
        <f t="shared" si="1"/>
        <v>5</v>
      </c>
      <c r="G7" s="9">
        <f t="shared" si="2"/>
        <v>1024</v>
      </c>
      <c r="H7" s="10">
        <f t="shared" si="3"/>
        <v>0</v>
      </c>
      <c r="I7" s="9">
        <f t="shared" si="4"/>
        <v>1024</v>
      </c>
      <c r="J7" s="9">
        <f t="shared" si="5"/>
        <v>716.8</v>
      </c>
      <c r="L7" s="17" t="s">
        <v>18</v>
      </c>
      <c r="M7" s="17" t="s">
        <v>29</v>
      </c>
      <c r="N7" s="36">
        <v>1000</v>
      </c>
      <c r="O7" s="37">
        <v>333</v>
      </c>
      <c r="P7" s="38">
        <f>ROUND(+N7*(1+$M$11),0)</f>
        <v>1024</v>
      </c>
      <c r="Q7" s="25">
        <f>ROUND(+O7*(1+$M$11),0)</f>
        <v>341</v>
      </c>
      <c r="R7" s="36">
        <f>ROUND(+P7*(1+$M$12),0)</f>
        <v>1037</v>
      </c>
      <c r="S7" s="37">
        <f>ROUND(+Q7*(1+$M$12),0)</f>
        <v>345</v>
      </c>
      <c r="T7" s="39">
        <f>ROUND(+R7*(1+$M$13),0)</f>
        <v>1052</v>
      </c>
      <c r="U7" s="40">
        <f>ROUND(+S7*(1+$M$13),0)</f>
        <v>350</v>
      </c>
      <c r="V7" s="41">
        <f>ROUND(+T7*(1+$M$14),0)</f>
        <v>1078</v>
      </c>
      <c r="W7" s="42">
        <f>ROUND(+U7*(1+$M$14),0)</f>
        <v>359</v>
      </c>
      <c r="X7" s="41">
        <f>ROUND(+V7*(1+$M$15),0)</f>
        <v>1115</v>
      </c>
      <c r="Y7" s="42">
        <f>ROUND(+W7*(1+$M$15),0)</f>
        <v>371</v>
      </c>
    </row>
    <row r="8" spans="1:25" x14ac:dyDescent="0.25">
      <c r="A8">
        <v>14</v>
      </c>
      <c r="B8" t="s">
        <v>18</v>
      </c>
      <c r="C8" s="1">
        <v>43978</v>
      </c>
      <c r="D8" s="1">
        <v>43987</v>
      </c>
      <c r="E8" s="4" t="str">
        <f t="shared" si="0"/>
        <v>B</v>
      </c>
      <c r="F8" s="4">
        <f t="shared" si="1"/>
        <v>10</v>
      </c>
      <c r="G8" s="9">
        <f t="shared" si="2"/>
        <v>1024</v>
      </c>
      <c r="H8" s="10">
        <f t="shared" si="3"/>
        <v>1364</v>
      </c>
      <c r="I8" s="9">
        <f t="shared" si="4"/>
        <v>2388</v>
      </c>
      <c r="J8" s="9">
        <f t="shared" si="5"/>
        <v>1671.6</v>
      </c>
      <c r="L8" s="18" t="s">
        <v>30</v>
      </c>
      <c r="M8" s="19" t="s">
        <v>31</v>
      </c>
      <c r="N8" s="43">
        <v>1000</v>
      </c>
      <c r="O8" s="44">
        <v>333</v>
      </c>
      <c r="P8" s="45">
        <f>ROUND(+N8*(1+$M$11),0)</f>
        <v>1024</v>
      </c>
      <c r="Q8" s="45">
        <f>ROUND(+O8*(1+$M$11),0)</f>
        <v>341</v>
      </c>
      <c r="R8" s="43">
        <f>ROUND(+P8*(1+$M$12),0)</f>
        <v>1037</v>
      </c>
      <c r="S8" s="44">
        <f>ROUND(+Q8*(1+$M$12),0)</f>
        <v>345</v>
      </c>
      <c r="T8" s="28">
        <f>ROUND(+R8*(1+$M$13),0)</f>
        <v>1052</v>
      </c>
      <c r="U8" s="28">
        <f>ROUND(+S8*(1+$M$13),0)</f>
        <v>350</v>
      </c>
      <c r="V8" s="31">
        <f>ROUND(+T8*(1+$M$14),0)</f>
        <v>1078</v>
      </c>
      <c r="W8" s="32">
        <f>ROUND(+U8*(1+$M$14),0)</f>
        <v>359</v>
      </c>
      <c r="X8" s="31">
        <f>ROUND(+V8*(1+$M$15),0)</f>
        <v>1115</v>
      </c>
      <c r="Y8" s="32">
        <f>ROUND(+W8*(1+$M$15),0)</f>
        <v>371</v>
      </c>
    </row>
    <row r="9" spans="1:25" x14ac:dyDescent="0.25">
      <c r="A9" t="s">
        <v>32</v>
      </c>
      <c r="B9" t="s">
        <v>18</v>
      </c>
      <c r="C9" s="1">
        <v>43977</v>
      </c>
      <c r="D9" s="1">
        <v>44012</v>
      </c>
      <c r="E9" s="4" t="str">
        <f t="shared" si="0"/>
        <v>B</v>
      </c>
      <c r="F9" s="4">
        <f t="shared" si="1"/>
        <v>36</v>
      </c>
      <c r="G9" s="9">
        <f t="shared" si="2"/>
        <v>1024</v>
      </c>
      <c r="H9" s="10">
        <f t="shared" si="3"/>
        <v>7502</v>
      </c>
      <c r="I9" s="9">
        <f t="shared" si="4"/>
        <v>8526</v>
      </c>
      <c r="J9" s="9">
        <f t="shared" si="5"/>
        <v>5968.2</v>
      </c>
      <c r="L9" s="8" t="s">
        <v>33</v>
      </c>
    </row>
    <row r="10" spans="1:25" x14ac:dyDescent="0.25">
      <c r="A10">
        <v>1</v>
      </c>
      <c r="B10" t="s">
        <v>27</v>
      </c>
      <c r="C10" s="1">
        <v>43975</v>
      </c>
      <c r="D10" s="1">
        <v>43975</v>
      </c>
      <c r="E10" s="4" t="str">
        <f t="shared" si="0"/>
        <v>A</v>
      </c>
      <c r="F10" s="4">
        <f t="shared" si="1"/>
        <v>1</v>
      </c>
      <c r="G10" s="9">
        <f>IF(E10="A",$P$6,$P$7)</f>
        <v>3071</v>
      </c>
      <c r="H10" s="10">
        <f t="shared" si="3"/>
        <v>0</v>
      </c>
      <c r="I10" s="9">
        <f t="shared" si="4"/>
        <v>3071</v>
      </c>
      <c r="J10" s="9">
        <f t="shared" si="5"/>
        <v>2149.6999999999998</v>
      </c>
      <c r="L10" s="8" t="s">
        <v>34</v>
      </c>
    </row>
    <row r="11" spans="1:25" x14ac:dyDescent="0.25">
      <c r="A11">
        <v>4</v>
      </c>
      <c r="B11" t="s">
        <v>27</v>
      </c>
      <c r="C11" s="1">
        <v>43978</v>
      </c>
      <c r="D11" s="1">
        <v>43983</v>
      </c>
      <c r="E11" s="4" t="str">
        <f t="shared" si="0"/>
        <v>A</v>
      </c>
      <c r="F11" s="4">
        <f t="shared" si="1"/>
        <v>6</v>
      </c>
      <c r="G11" s="9">
        <f t="shared" si="2"/>
        <v>3071</v>
      </c>
      <c r="H11" s="10">
        <f t="shared" si="3"/>
        <v>0</v>
      </c>
      <c r="I11" s="9">
        <f t="shared" si="4"/>
        <v>3071</v>
      </c>
      <c r="J11" s="9">
        <f t="shared" si="5"/>
        <v>2149.6999999999998</v>
      </c>
      <c r="L11" s="8" t="s">
        <v>35</v>
      </c>
      <c r="M11" s="23">
        <v>2.4E-2</v>
      </c>
    </row>
    <row r="12" spans="1:25" x14ac:dyDescent="0.25">
      <c r="A12" t="s">
        <v>36</v>
      </c>
      <c r="B12" t="s">
        <v>27</v>
      </c>
      <c r="C12" s="1">
        <v>43977</v>
      </c>
      <c r="D12" s="1">
        <v>44012</v>
      </c>
      <c r="E12" s="4" t="str">
        <f t="shared" si="0"/>
        <v>A</v>
      </c>
      <c r="F12" s="4">
        <f t="shared" si="1"/>
        <v>36</v>
      </c>
      <c r="G12" s="9">
        <f t="shared" si="2"/>
        <v>3071</v>
      </c>
      <c r="H12" s="10">
        <f t="shared" si="3"/>
        <v>22528</v>
      </c>
      <c r="I12" s="9">
        <f t="shared" si="4"/>
        <v>25599</v>
      </c>
      <c r="J12" s="9">
        <f t="shared" si="5"/>
        <v>17919.3</v>
      </c>
      <c r="K12" s="3"/>
      <c r="L12" s="8" t="s">
        <v>37</v>
      </c>
      <c r="M12" s="23">
        <v>1.2999999999999999E-2</v>
      </c>
    </row>
    <row r="13" spans="1:25" x14ac:dyDescent="0.25">
      <c r="A13">
        <v>10</v>
      </c>
      <c r="B13" t="s">
        <v>27</v>
      </c>
      <c r="C13" s="1">
        <v>43975</v>
      </c>
      <c r="D13" s="1">
        <v>43976</v>
      </c>
      <c r="E13" s="4" t="str">
        <f t="shared" si="0"/>
        <v>A</v>
      </c>
      <c r="F13" s="4">
        <f t="shared" si="1"/>
        <v>2</v>
      </c>
      <c r="G13" s="9">
        <f t="shared" si="2"/>
        <v>3071</v>
      </c>
      <c r="H13" s="10">
        <f t="shared" si="3"/>
        <v>0</v>
      </c>
      <c r="I13" s="9">
        <f t="shared" si="4"/>
        <v>3071</v>
      </c>
      <c r="J13" s="9">
        <f t="shared" si="5"/>
        <v>2149.6999999999998</v>
      </c>
      <c r="K13" s="3"/>
      <c r="L13" s="8" t="s">
        <v>38</v>
      </c>
      <c r="M13" s="23">
        <v>1.4E-2</v>
      </c>
    </row>
    <row r="14" spans="1:25" x14ac:dyDescent="0.25">
      <c r="A14">
        <v>13</v>
      </c>
      <c r="B14" t="s">
        <v>27</v>
      </c>
      <c r="C14" s="1">
        <v>43977</v>
      </c>
      <c r="D14" s="1">
        <v>43981</v>
      </c>
      <c r="E14" s="4" t="str">
        <f t="shared" si="0"/>
        <v>A</v>
      </c>
      <c r="F14" s="4">
        <f t="shared" si="1"/>
        <v>5</v>
      </c>
      <c r="G14" s="9">
        <f t="shared" si="2"/>
        <v>3071</v>
      </c>
      <c r="H14" s="10">
        <f t="shared" si="3"/>
        <v>0</v>
      </c>
      <c r="I14" s="9">
        <f t="shared" si="4"/>
        <v>3071</v>
      </c>
      <c r="J14" s="9">
        <f t="shared" si="5"/>
        <v>2149.6999999999998</v>
      </c>
      <c r="K14" s="3"/>
      <c r="L14" s="8" t="s">
        <v>47</v>
      </c>
      <c r="M14" s="26">
        <v>2.5000000000000001E-2</v>
      </c>
      <c r="O14" s="8"/>
      <c r="T14" s="24"/>
      <c r="U14" s="24"/>
    </row>
    <row r="15" spans="1:25" x14ac:dyDescent="0.25">
      <c r="A15" t="s">
        <v>40</v>
      </c>
      <c r="B15" t="s">
        <v>27</v>
      </c>
      <c r="C15" s="1">
        <v>43975</v>
      </c>
      <c r="D15" s="1">
        <v>44007</v>
      </c>
      <c r="E15" s="4" t="str">
        <f t="shared" si="0"/>
        <v>A</v>
      </c>
      <c r="F15" s="4">
        <f t="shared" si="1"/>
        <v>33</v>
      </c>
      <c r="G15" s="9">
        <f t="shared" si="2"/>
        <v>3071</v>
      </c>
      <c r="H15" s="10">
        <f t="shared" si="3"/>
        <v>22528</v>
      </c>
      <c r="I15" s="9">
        <f t="shared" si="4"/>
        <v>25599</v>
      </c>
      <c r="J15" s="9">
        <f t="shared" si="5"/>
        <v>17919.3</v>
      </c>
      <c r="K15" s="3"/>
      <c r="L15" s="8" t="s">
        <v>49</v>
      </c>
      <c r="M15" s="26">
        <v>3.4000000000000002E-2</v>
      </c>
      <c r="O15" s="8"/>
    </row>
    <row r="16" spans="1:25" x14ac:dyDescent="0.25">
      <c r="A16">
        <v>19</v>
      </c>
      <c r="B16" t="s">
        <v>27</v>
      </c>
      <c r="C16" s="1">
        <v>43979</v>
      </c>
      <c r="D16" s="1">
        <v>43993</v>
      </c>
      <c r="E16" s="4" t="str">
        <f t="shared" si="0"/>
        <v>A</v>
      </c>
      <c r="F16" s="4">
        <f t="shared" si="1"/>
        <v>15</v>
      </c>
      <c r="G16" s="9">
        <f t="shared" si="2"/>
        <v>3071</v>
      </c>
      <c r="H16" s="10">
        <f t="shared" si="3"/>
        <v>9216</v>
      </c>
      <c r="I16" s="9">
        <f t="shared" si="4"/>
        <v>12287</v>
      </c>
      <c r="J16" s="9">
        <f t="shared" si="5"/>
        <v>8600.9</v>
      </c>
      <c r="K16" s="3"/>
      <c r="L16" s="8" t="s">
        <v>39</v>
      </c>
      <c r="N16" s="8"/>
      <c r="O16" s="8"/>
      <c r="T16" s="24"/>
      <c r="U16" s="24"/>
    </row>
    <row r="17" spans="1:15" x14ac:dyDescent="0.25">
      <c r="A17">
        <v>3</v>
      </c>
      <c r="B17" t="s">
        <v>30</v>
      </c>
      <c r="C17" s="1">
        <v>43977</v>
      </c>
      <c r="D17" s="1">
        <v>43984</v>
      </c>
      <c r="E17" s="4" t="str">
        <f t="shared" si="0"/>
        <v>C</v>
      </c>
      <c r="F17" s="4">
        <f t="shared" si="1"/>
        <v>8</v>
      </c>
      <c r="G17" s="9">
        <f t="shared" si="2"/>
        <v>1024</v>
      </c>
      <c r="H17" s="10">
        <f t="shared" si="3"/>
        <v>682</v>
      </c>
      <c r="I17" s="9">
        <f t="shared" si="4"/>
        <v>1706</v>
      </c>
      <c r="J17" s="9">
        <f t="shared" si="5"/>
        <v>1194.1999999999998</v>
      </c>
      <c r="K17" s="3"/>
      <c r="M17" s="7"/>
      <c r="N17" s="8"/>
      <c r="O17" s="8"/>
    </row>
    <row r="18" spans="1:15" x14ac:dyDescent="0.25">
      <c r="A18" t="s">
        <v>43</v>
      </c>
      <c r="B18" t="s">
        <v>30</v>
      </c>
      <c r="C18" s="1">
        <v>43975</v>
      </c>
      <c r="D18" s="1">
        <v>44007</v>
      </c>
      <c r="E18" s="4" t="str">
        <f t="shared" si="0"/>
        <v>C</v>
      </c>
      <c r="F18" s="4">
        <f t="shared" si="1"/>
        <v>33</v>
      </c>
      <c r="G18" s="9">
        <f t="shared" si="2"/>
        <v>1024</v>
      </c>
      <c r="H18" s="10">
        <f t="shared" si="3"/>
        <v>7502</v>
      </c>
      <c r="I18" s="9">
        <f t="shared" si="4"/>
        <v>8526</v>
      </c>
      <c r="J18" s="9">
        <f t="shared" si="5"/>
        <v>5968.2</v>
      </c>
      <c r="K18" s="3"/>
      <c r="L18" s="6" t="s">
        <v>41</v>
      </c>
      <c r="M18" s="8"/>
      <c r="N18" s="8"/>
    </row>
    <row r="19" spans="1:15" x14ac:dyDescent="0.25">
      <c r="A19">
        <v>9</v>
      </c>
      <c r="B19" t="s">
        <v>30</v>
      </c>
      <c r="C19" s="1">
        <v>43979</v>
      </c>
      <c r="D19" s="1">
        <v>43993</v>
      </c>
      <c r="E19" s="4" t="str">
        <f t="shared" si="0"/>
        <v>C</v>
      </c>
      <c r="F19" s="4">
        <f t="shared" si="1"/>
        <v>15</v>
      </c>
      <c r="G19" s="9">
        <f t="shared" si="2"/>
        <v>1024</v>
      </c>
      <c r="H19" s="10">
        <f t="shared" si="3"/>
        <v>3069</v>
      </c>
      <c r="I19" s="9">
        <f t="shared" si="4"/>
        <v>4093</v>
      </c>
      <c r="J19" s="9">
        <f t="shared" si="5"/>
        <v>2865.1</v>
      </c>
      <c r="K19" s="3"/>
      <c r="L19" s="2" t="s">
        <v>42</v>
      </c>
      <c r="M19" s="8"/>
      <c r="N19" s="8"/>
    </row>
    <row r="20" spans="1:15" x14ac:dyDescent="0.25">
      <c r="A20">
        <v>12</v>
      </c>
      <c r="B20" t="s">
        <v>30</v>
      </c>
      <c r="C20" s="1">
        <v>43975</v>
      </c>
      <c r="D20" s="1">
        <v>43976</v>
      </c>
      <c r="E20" s="4" t="str">
        <f t="shared" si="0"/>
        <v>C</v>
      </c>
      <c r="F20" s="4">
        <f t="shared" si="1"/>
        <v>2</v>
      </c>
      <c r="G20" s="9">
        <f t="shared" si="2"/>
        <v>1024</v>
      </c>
      <c r="H20" s="10">
        <f t="shared" si="3"/>
        <v>0</v>
      </c>
      <c r="I20" s="9">
        <f t="shared" si="4"/>
        <v>1024</v>
      </c>
      <c r="J20" s="9">
        <f t="shared" si="5"/>
        <v>716.8</v>
      </c>
      <c r="K20" s="3"/>
      <c r="L20" s="2" t="s">
        <v>44</v>
      </c>
      <c r="M20" s="8"/>
    </row>
    <row r="21" spans="1:15" x14ac:dyDescent="0.25">
      <c r="A21">
        <v>15</v>
      </c>
      <c r="B21" t="s">
        <v>30</v>
      </c>
      <c r="C21" s="1">
        <v>43979</v>
      </c>
      <c r="D21" s="1">
        <v>43993</v>
      </c>
      <c r="E21" s="4" t="str">
        <f t="shared" si="0"/>
        <v>C</v>
      </c>
      <c r="F21" s="4">
        <f t="shared" si="1"/>
        <v>15</v>
      </c>
      <c r="G21" s="9">
        <f t="shared" si="2"/>
        <v>1024</v>
      </c>
      <c r="H21" s="10">
        <f t="shared" si="3"/>
        <v>3069</v>
      </c>
      <c r="I21" s="9">
        <f t="shared" si="4"/>
        <v>4093</v>
      </c>
      <c r="J21" s="9">
        <f t="shared" si="5"/>
        <v>2865.1</v>
      </c>
      <c r="K21" s="3"/>
      <c r="L21" s="2" t="s">
        <v>45</v>
      </c>
    </row>
    <row r="22" spans="1:15" x14ac:dyDescent="0.25">
      <c r="A22">
        <v>18</v>
      </c>
      <c r="B22" t="s">
        <v>30</v>
      </c>
      <c r="C22" s="1">
        <v>43978</v>
      </c>
      <c r="D22" s="1">
        <v>43987</v>
      </c>
      <c r="E22" s="4" t="str">
        <f t="shared" si="0"/>
        <v>C</v>
      </c>
      <c r="F22" s="4">
        <f t="shared" si="1"/>
        <v>10</v>
      </c>
      <c r="G22" s="9">
        <f t="shared" si="2"/>
        <v>1024</v>
      </c>
      <c r="H22" s="10">
        <f t="shared" si="3"/>
        <v>1364</v>
      </c>
      <c r="I22" s="9">
        <f t="shared" si="4"/>
        <v>2388</v>
      </c>
      <c r="J22" s="9">
        <f t="shared" si="5"/>
        <v>1671.6</v>
      </c>
      <c r="K22" s="3"/>
    </row>
    <row r="23" spans="1:15" x14ac:dyDescent="0.25">
      <c r="A23" t="s">
        <v>46</v>
      </c>
      <c r="K23" s="3"/>
    </row>
    <row r="25" spans="1:15" x14ac:dyDescent="0.25">
      <c r="C25" s="1"/>
      <c r="D25" s="1"/>
    </row>
    <row r="26" spans="1:15" x14ac:dyDescent="0.25">
      <c r="C26" s="1"/>
      <c r="D26" s="1"/>
    </row>
    <row r="27" spans="1:15" x14ac:dyDescent="0.25">
      <c r="C27" s="1"/>
      <c r="D27" s="1"/>
    </row>
    <row r="28" spans="1:15" x14ac:dyDescent="0.25">
      <c r="C28" s="1"/>
      <c r="D28" s="1"/>
    </row>
    <row r="29" spans="1:15" x14ac:dyDescent="0.25">
      <c r="C29" s="1"/>
      <c r="D29" s="1"/>
    </row>
    <row r="30" spans="1:15" x14ac:dyDescent="0.25">
      <c r="C30" s="1"/>
      <c r="D30" s="1"/>
    </row>
    <row r="31" spans="1:15" x14ac:dyDescent="0.25">
      <c r="C31" s="1"/>
      <c r="D31" s="1"/>
    </row>
    <row r="32" spans="1:15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</sheetData>
  <mergeCells count="6">
    <mergeCell ref="X4:Y4"/>
    <mergeCell ref="V4:W4"/>
    <mergeCell ref="N4:O4"/>
    <mergeCell ref="P4:Q4"/>
    <mergeCell ref="R4:S4"/>
    <mergeCell ref="T4:U4"/>
  </mergeCell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F3497F1B119642B041C323054F6413" ma:contentTypeVersion="13" ma:contentTypeDescription="Opret et nyt dokument." ma:contentTypeScope="" ma:versionID="8a7e957b0b0a440dcf18fd4f15f50f23">
  <xsd:schema xmlns:xsd="http://www.w3.org/2001/XMLSchema" xmlns:xs="http://www.w3.org/2001/XMLSchema" xmlns:p="http://schemas.microsoft.com/office/2006/metadata/properties" xmlns:ns2="3c5c175f-f4d9-4241-8d91-b068e61936d5" xmlns:ns3="1d6f9cac-7178-467b-8da8-65daa06a5ede" targetNamespace="http://schemas.microsoft.com/office/2006/metadata/properties" ma:root="true" ma:fieldsID="f96c7bf97ef5d75016ecec50378b008f" ns2:_="" ns3:_="">
    <xsd:import namespace="3c5c175f-f4d9-4241-8d91-b068e61936d5"/>
    <xsd:import namespace="1d6f9cac-7178-467b-8da8-65daa06a5e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175f-f4d9-4241-8d91-b068e6193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f9cac-7178-467b-8da8-65daa06a5e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9DD116-4658-4B2C-BCC2-CA9A7A4A2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175f-f4d9-4241-8d91-b068e61936d5"/>
    <ds:schemaRef ds:uri="1d6f9cac-7178-467b-8da8-65daa06a5e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5E0F5E-4F19-484C-A999-2F1B323C0346}">
  <ds:schemaRefs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3c5c175f-f4d9-4241-8d91-b068e6193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d6f9cac-7178-467b-8da8-65daa06a5ed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F9F963-3337-4676-9716-0D310642CB0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E24D58A-7D09-4709-82FB-96CB6CA4F6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EKS på beregning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Jónas Thor Björnsson</dc:creator>
  <cp:keywords/>
  <dc:description/>
  <cp:lastModifiedBy>Søren Kristensen</cp:lastModifiedBy>
  <cp:revision/>
  <dcterms:created xsi:type="dcterms:W3CDTF">2020-03-11T13:04:25Z</dcterms:created>
  <dcterms:modified xsi:type="dcterms:W3CDTF">2023-09-08T06:15:20Z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0x010100ECF3497F1B119642B041C323054F6413</vt:lpwstr>
  </property>
</Properties>
</file>